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<sst xmlns="http://schemas.openxmlformats.org/spreadsheetml/2006/main" count="65" uniqueCount="52">
  <si>
    <t>35 V</t>
  </si>
  <si>
    <t>0.9 A</t>
  </si>
  <si>
    <t>1.8 A</t>
  </si>
  <si>
    <t>PW01 Калькулятор расчета</t>
  </si>
  <si>
    <t>Питание мониторов в системе</t>
  </si>
  <si>
    <t>Встроенный источник питания</t>
  </si>
  <si>
    <t>Питание по шине с резервир.</t>
  </si>
  <si>
    <t>Тип монитора</t>
  </si>
  <si>
    <t>Любой</t>
  </si>
  <si>
    <t>Любое</t>
  </si>
  <si>
    <t>Потребление монитора</t>
  </si>
  <si>
    <t>Ожидание, Вт</t>
  </si>
  <si>
    <t>Работа, Вт</t>
  </si>
  <si>
    <t>Обычный</t>
  </si>
  <si>
    <t>Мульти функцион.</t>
  </si>
  <si>
    <t>Длина, м</t>
  </si>
  <si>
    <t>R, Ом</t>
  </si>
  <si>
    <t>Схема подключения</t>
  </si>
  <si>
    <t>Шина до монитора (от NV до NC, примерно)</t>
  </si>
  <si>
    <t>Сегмент стояка (между NV примерно)</t>
  </si>
  <si>
    <r>
      <t>Номер сегмента стояка (</t>
    </r>
    <r>
      <rPr>
        <sz val="11"/>
        <color indexed="10"/>
        <rFont val="Arial"/>
        <family val="2"/>
      </rPr>
      <t>счет NV ведется к PW</t>
    </r>
    <r>
      <rPr>
        <sz val="11"/>
        <color indexed="8"/>
        <rFont val="Arial"/>
        <family val="0"/>
      </rPr>
      <t>)</t>
    </r>
  </si>
  <si>
    <t>Напряжение на сегменте, В</t>
  </si>
  <si>
    <t>Ток шины через сегмент, А</t>
  </si>
  <si>
    <t>Полезные замечания:</t>
  </si>
  <si>
    <t>Выберите модель источника питания и тип устанавливаемых мониторов, потом вы можете ввести известные параметры для проекта (можно вводить только параметры, выделенные красным цветом)</t>
  </si>
  <si>
    <t xml:space="preserve">Введите длину шины до монитора и длину сегмента стояка, допустимое сопротивление шины вычислится автоматически (в ячейке под длиной). Если мониторы питаются от встроенных источников, сопротивление шины до монитора не имеет большого значения и может не учитываться. </t>
  </si>
  <si>
    <t>Задайте напряжение на дальнем от источника модуле NV (20-28 В), таким, чтобы в одной из ячеек номеров сегментов стояка (модулей NV) получилось напряжение 35 В (это номинал выхода источника PW). Данные приводятся для одновременного включения всех мониторов сегмента, с учетом потребления самого модуля NV: 2 Вт, 4 обычных мониторов: 4*2 Вт, 4 мультифункциональных мониторов: 4*3 Вт.</t>
  </si>
  <si>
    <t xml:space="preserve">Рекомендуется задавать напряжение на дальнем от источника модуле NV в пределах 24-28 В, чтобы напряжение в одной из следующих ячеек оказалось 35 В, что является номиналом для PW. </t>
  </si>
  <si>
    <t xml:space="preserve">Для систмы рекомендуется типовой кабель CAT-5E (сопротивление 100 метров кабеля менее 10 Ом). Качество кабеля шины стояка более важно, чем качество кабеля шины до монитора. </t>
  </si>
  <si>
    <t>Расчет емкости аккумулятора: Ток нагрузки PW умножте на 2 и умножьте на необходимое время работы в часах. Помните, реальное время работы зависит от частоты использования системы.</t>
  </si>
  <si>
    <t>Расчет учитывает переменную работу 5-8 мониторов. Если необходимо, проведите более точные расчеты. Теоретически, чем больше сегментов стояка и чем длинее кабели, тем больше вероятность ошибки.</t>
  </si>
  <si>
    <t xml:space="preserve">Если используются коммутаторы панелей (NH) и имеется несколько вызывных панелей, рекомендуется вычесть из расчета один сегмент (NV). </t>
  </si>
  <si>
    <t>Вторая часть таблицы: вы задаете напряжение на дальнем от источника модуле NV так, чтобы в одной и ячеек справа получилось значение близкое к 35 В. Номер этого сегмента и покажет, сколько модулей NV можно подключить к источнику PW. В исходном варианте таблицы видно, что для мониторов с питанием от внутреннего источника (модуль PW питает только модули NV) можно подключить 25 модулей NV к одному PW, если запитывать еще и обычные мониторы, то можно подключать до 12 модулей NV, для многофункциональных мониторов - 9 модулей NV.</t>
  </si>
  <si>
    <t>Упрощенная форма расчета многоквартирной системы</t>
  </si>
  <si>
    <t>Тип системы</t>
  </si>
  <si>
    <t>Одна вызывная панель без связи между подъездами</t>
  </si>
  <si>
    <t>Сетевая система</t>
  </si>
  <si>
    <t>количество сегментов (NV), которые может питать один модуль PW</t>
  </si>
  <si>
    <t>количество мониторов в подъезде</t>
  </si>
  <si>
    <t xml:space="preserve">Количество вызывных панелей </t>
  </si>
  <si>
    <t>количество NV</t>
  </si>
  <si>
    <t>количество NH</t>
  </si>
  <si>
    <t>количество дополнит. NH</t>
  </si>
  <si>
    <t>количество PW</t>
  </si>
  <si>
    <t>Примечания</t>
  </si>
  <si>
    <t>Нагрузка PW, не более (4 монитора на NV)</t>
  </si>
  <si>
    <t>1. Меняйте только те значения, которые выбраны красным.</t>
  </si>
  <si>
    <t xml:space="preserve"> 3. Далее заполните количество мониторов и вызывных панелей, количество других необходимых модулей будет рассчитано автоматически. </t>
  </si>
  <si>
    <t xml:space="preserve"> 2. Выберите тип системы. Система с двумя вызывными панелями считается сетевой. Количество сегментов, которые может питать один модуль PW определите по предыдущей таблице и вставьте это значение для выбранного типа системы.</t>
  </si>
  <si>
    <t>4. Количество устройств, вычисляемое в таблице показывает данные для одного подъезда. Помните, что количество мониторов в подъезде не должно быть более 360, а количество вызывных панелей должно быть не более 8.</t>
  </si>
  <si>
    <t>5. Для систем на несколько подъездов суммируйте количество оборудования для каждого из подъездов.</t>
  </si>
  <si>
    <t>В исходной таблице видно, что для длины шины до монитора 30 м, ее сопротивление должно быть не более 6 Ом. При использовании упомянутого CAT-5E с сопротивлением менее 10 Ом на 100 м, мы укладываемся. Если поиграть цифрами длины, можно заметить, для кабеля САТ-5Е допустимая длина шины до монитора должна быть в пределах 50 метров (если монитор питается от шины). Несмотря на короткие расстояния между сегментами в кабеле стояка, через него проходит питание всех сегментов, поэтому требования к сопротивлению кабеля стояка повышены. Заметьте, как сильно меняется подключаемое к PW количество сегментов (NV) при изменении длины кабеля между сегментами.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</si>
</sst>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Arial"/>
      <family val="0"/>
    </font>
    <font>
      <sz val="20"/>
      <color indexed="8"/>
      <name val="Arial"/>
      <family val="0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sz val="11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8"/>
      <name val="宋体"/>
      <family val="0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5" fillId="20" borderId="4" applyNumberFormat="0" applyAlignment="0" applyProtection="0"/>
    <xf numFmtId="0" fontId="18" fillId="0" borderId="5" applyNumberFormat="0" applyFill="0" applyAlignment="0" applyProtection="0"/>
    <xf numFmtId="0" fontId="0" fillId="21" borderId="6" applyNumberFormat="0" applyFont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22" borderId="7" applyNumberFormat="0" applyAlignment="0" applyProtection="0"/>
    <xf numFmtId="0" fontId="14" fillId="7" borderId="7" applyNumberFormat="0" applyAlignment="0" applyProtection="0"/>
    <xf numFmtId="0" fontId="20" fillId="22" borderId="8" applyNumberFormat="0" applyAlignment="0" applyProtection="0"/>
    <xf numFmtId="0" fontId="15" fillId="23" borderId="0" applyNumberFormat="0" applyBorder="0" applyAlignment="0" applyProtection="0"/>
    <xf numFmtId="0" fontId="16" fillId="0" borderId="9" applyNumberFormat="0" applyFill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7" fontId="7" fillId="0" borderId="0" xfId="0" applyNumberFormat="1" applyFont="1" applyAlignment="1">
      <alignment horizontal="left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Currency" xfId="34"/>
    <cellStyle name="Currency [0]" xfId="35"/>
    <cellStyle name="Followed Hyperlink" xfId="36"/>
    <cellStyle name="Percent" xfId="37"/>
    <cellStyle name="Comma" xfId="38"/>
    <cellStyle name="Comma [0]" xfId="39"/>
    <cellStyle name="好" xfId="40"/>
    <cellStyle name="差" xfId="41"/>
    <cellStyle name="强调文字颜色 1" xfId="42"/>
    <cellStyle name="强调文字颜色 2" xfId="43"/>
    <cellStyle name="强调文字颜色 3" xfId="44"/>
    <cellStyle name="强调文字颜色 4" xfId="45"/>
    <cellStyle name="强调文字颜色 5" xfId="46"/>
    <cellStyle name="强调文字颜色 6" xfId="47"/>
    <cellStyle name="标题" xfId="48"/>
    <cellStyle name="标题 1" xfId="49"/>
    <cellStyle name="标题 2" xfId="50"/>
    <cellStyle name="标题 3" xfId="51"/>
    <cellStyle name="标题 4" xfId="52"/>
    <cellStyle name="检查单元格" xfId="53"/>
    <cellStyle name="汇总" xfId="54"/>
    <cellStyle name="注释" xfId="55"/>
    <cellStyle name="解释性文本" xfId="56"/>
    <cellStyle name="警告文本" xfId="57"/>
    <cellStyle name="计算" xfId="58"/>
    <cellStyle name="输入" xfId="59"/>
    <cellStyle name="输出" xfId="60"/>
    <cellStyle name="适中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10</xdr:row>
      <xdr:rowOff>76200</xdr:rowOff>
    </xdr:from>
    <xdr:to>
      <xdr:col>13</xdr:col>
      <xdr:colOff>476250</xdr:colOff>
      <xdr:row>11</xdr:row>
      <xdr:rowOff>2819400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038600"/>
          <a:ext cx="101727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11</xdr:row>
      <xdr:rowOff>447675</xdr:rowOff>
    </xdr:from>
    <xdr:to>
      <xdr:col>7</xdr:col>
      <xdr:colOff>314325</xdr:colOff>
      <xdr:row>11</xdr:row>
      <xdr:rowOff>809625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2686050" y="4591050"/>
          <a:ext cx="37528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Напряжение питания, получаемого монитором из шины (дальний от PW сегмент). Допустимо от 20 до 28 В, рекомендуется 24 В</a:t>
          </a:r>
        </a:p>
      </xdr:txBody>
    </xdr:sp>
    <xdr:clientData/>
  </xdr:twoCellAnchor>
  <xdr:twoCellAnchor>
    <xdr:from>
      <xdr:col>2</xdr:col>
      <xdr:colOff>866775</xdr:colOff>
      <xdr:row>11</xdr:row>
      <xdr:rowOff>1076325</xdr:rowOff>
    </xdr:from>
    <xdr:to>
      <xdr:col>6</xdr:col>
      <xdr:colOff>123825</xdr:colOff>
      <xdr:row>11</xdr:row>
      <xdr:rowOff>1257300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2505075" y="5219700"/>
          <a:ext cx="2809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Шина до монитора (от NV до NC)</a:t>
          </a:r>
        </a:p>
      </xdr:txBody>
    </xdr:sp>
    <xdr:clientData/>
  </xdr:twoCellAnchor>
  <xdr:twoCellAnchor>
    <xdr:from>
      <xdr:col>1</xdr:col>
      <xdr:colOff>95250</xdr:colOff>
      <xdr:row>11</xdr:row>
      <xdr:rowOff>2676525</xdr:rowOff>
    </xdr:from>
    <xdr:to>
      <xdr:col>4</xdr:col>
      <xdr:colOff>266700</xdr:colOff>
      <xdr:row>12</xdr:row>
      <xdr:rowOff>9525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028700" y="6819900"/>
          <a:ext cx="2667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Сегмент стояка  (между NV)</a:t>
          </a:r>
        </a:p>
      </xdr:txBody>
    </xdr:sp>
    <xdr:clientData/>
  </xdr:twoCellAnchor>
  <xdr:twoCellAnchor>
    <xdr:from>
      <xdr:col>12</xdr:col>
      <xdr:colOff>171450</xdr:colOff>
      <xdr:row>11</xdr:row>
      <xdr:rowOff>2428875</xdr:rowOff>
    </xdr:from>
    <xdr:to>
      <xdr:col>14</xdr:col>
      <xdr:colOff>247650</xdr:colOff>
      <xdr:row>11</xdr:row>
      <xdr:rowOff>2809875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10258425" y="6572250"/>
          <a:ext cx="1257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Допустимая нагрузка 1,8 А при 35 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 topLeftCell="A13">
      <selection activeCell="D25" sqref="D25"/>
    </sheetView>
  </sheetViews>
  <sheetFormatPr defaultColWidth="9.00390625" defaultRowHeight="13.5"/>
  <cols>
    <col min="1" max="1" width="12.25390625" style="6" customWidth="1"/>
    <col min="2" max="2" width="9.25390625" style="7" customWidth="1"/>
    <col min="3" max="3" width="12.25390625" style="7" customWidth="1"/>
    <col min="4" max="4" width="11.25390625" style="7" customWidth="1"/>
    <col min="5" max="5" width="12.25390625" style="7" customWidth="1"/>
    <col min="6" max="6" width="10.875" style="7" customWidth="1"/>
    <col min="7" max="7" width="12.25390625" style="7" customWidth="1"/>
    <col min="8" max="8" width="14.125" style="7" customWidth="1"/>
    <col min="9" max="9" width="14.625" style="7" customWidth="1"/>
    <col min="10" max="18" width="7.75390625" style="7" customWidth="1"/>
    <col min="19" max="34" width="7.75390625" style="8" customWidth="1"/>
    <col min="35" max="16384" width="12.25390625" style="8" customWidth="1"/>
  </cols>
  <sheetData>
    <row r="1" spans="1:28" ht="48.75" customHeight="1">
      <c r="A1" s="77" t="s">
        <v>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4" ht="63" customHeight="1">
      <c r="A2" s="9" t="s">
        <v>4</v>
      </c>
      <c r="B2" s="9" t="s">
        <v>7</v>
      </c>
      <c r="C2" s="79" t="s">
        <v>10</v>
      </c>
      <c r="D2" s="79"/>
      <c r="E2" s="80" t="s">
        <v>18</v>
      </c>
      <c r="F2" s="80"/>
      <c r="G2" s="10" t="s">
        <v>19</v>
      </c>
      <c r="H2" s="9" t="s">
        <v>45</v>
      </c>
      <c r="I2" s="9" t="s">
        <v>20</v>
      </c>
      <c r="J2" s="12">
        <v>1</v>
      </c>
      <c r="K2" s="12">
        <v>2</v>
      </c>
      <c r="L2" s="12">
        <v>3</v>
      </c>
      <c r="M2" s="11">
        <v>4</v>
      </c>
      <c r="N2" s="11">
        <v>5</v>
      </c>
      <c r="O2" s="11">
        <v>6</v>
      </c>
      <c r="P2" s="11">
        <v>7</v>
      </c>
      <c r="Q2" s="11">
        <v>8</v>
      </c>
      <c r="R2" s="11">
        <v>9</v>
      </c>
      <c r="S2" s="11">
        <v>10</v>
      </c>
      <c r="T2" s="11">
        <v>11</v>
      </c>
      <c r="U2" s="11">
        <v>12</v>
      </c>
      <c r="V2" s="11">
        <v>13</v>
      </c>
      <c r="W2" s="12">
        <v>14</v>
      </c>
      <c r="X2" s="12">
        <v>15</v>
      </c>
      <c r="Y2" s="12">
        <v>16</v>
      </c>
      <c r="Z2" s="12">
        <v>17</v>
      </c>
      <c r="AA2" s="12">
        <v>18</v>
      </c>
      <c r="AB2" s="12">
        <v>19</v>
      </c>
      <c r="AC2" s="12">
        <v>20</v>
      </c>
      <c r="AD2" s="12">
        <v>21</v>
      </c>
      <c r="AE2" s="12">
        <v>22</v>
      </c>
      <c r="AF2" s="12">
        <v>23</v>
      </c>
      <c r="AG2" s="12">
        <v>24</v>
      </c>
      <c r="AH2" s="12">
        <v>25</v>
      </c>
    </row>
    <row r="3" spans="1:34" ht="27" customHeight="1">
      <c r="A3" s="57" t="s">
        <v>5</v>
      </c>
      <c r="B3" s="60" t="s">
        <v>8</v>
      </c>
      <c r="C3" s="66" t="s">
        <v>9</v>
      </c>
      <c r="D3" s="67"/>
      <c r="E3" s="12" t="s">
        <v>15</v>
      </c>
      <c r="F3" s="13"/>
      <c r="G3" s="14">
        <v>5</v>
      </c>
      <c r="H3" s="15" t="s">
        <v>0</v>
      </c>
      <c r="I3" s="9" t="s">
        <v>21</v>
      </c>
      <c r="J3" s="20">
        <v>24</v>
      </c>
      <c r="K3" s="43">
        <f>SUM(J3+G4*J4)</f>
        <v>24.083333333333332</v>
      </c>
      <c r="L3" s="44">
        <f>SUM(K3+G4*K4)</f>
        <v>24.19988465974625</v>
      </c>
      <c r="M3" s="43">
        <f>SUM(L3+G4*L4)</f>
        <v>24.349493994957477</v>
      </c>
      <c r="N3" s="43">
        <f>SUM(M3+G4*M4)</f>
        <v>24.5319582223552</v>
      </c>
      <c r="O3" s="43">
        <f>SUM(N3+G4*N4)</f>
        <v>24.74703297324839</v>
      </c>
      <c r="P3" s="43">
        <f>SUM(O3+G4*O4)</f>
        <v>24.994434831834244</v>
      </c>
      <c r="Q3" s="43">
        <f>SUM(P3+G4*P4)</f>
        <v>25.273843815421422</v>
      </c>
      <c r="R3" s="43">
        <f>SUM(Q3+G4*Q4)</f>
        <v>25.58490607683379</v>
      </c>
      <c r="S3" s="43">
        <f>SUM(R3+G4*R4)</f>
        <v>25.927236774315357</v>
      </c>
      <c r="T3" s="43">
        <f>SUM(S3+G4*S4)</f>
        <v>26.300423054555846</v>
      </c>
      <c r="U3" s="50">
        <f>SUM(T3+G4*T4)</f>
        <v>26.70402709645517</v>
      </c>
      <c r="V3" s="46">
        <f>SUM(U3+G4*U4)</f>
        <v>27.137589166673983</v>
      </c>
      <c r="W3" s="46">
        <f>SUM(V3+G4*V4)</f>
        <v>27.60063064256463</v>
      </c>
      <c r="X3" s="46">
        <f>SUM(W3+G4*W4)</f>
        <v>28.09265696341626</v>
      </c>
      <c r="Y3" s="46">
        <f>SUM(X3+G4*X4)</f>
        <v>28.61316047676135</v>
      </c>
      <c r="Z3" s="46">
        <f>SUM(Y3+G4*Y4)</f>
        <v>29.161623152487323</v>
      </c>
      <c r="AA3" s="46">
        <f>SUM(Z3+G4*Z4)</f>
        <v>29.73751914342407</v>
      </c>
      <c r="AB3" s="46">
        <f>SUM(AA3+G4*AA4)</f>
        <v>30.340317176731652</v>
      </c>
      <c r="AC3" s="46">
        <f>SUM(AB3+G4*AB4)</f>
        <v>30.969482765636627</v>
      </c>
      <c r="AD3" s="46">
        <f>SUM(AC3+G4*AC4)</f>
        <v>31.624480235753637</v>
      </c>
      <c r="AE3" s="46">
        <f>SUM(AD3+G4*AD4)</f>
        <v>32.30477456431816</v>
      </c>
      <c r="AF3" s="46">
        <f>SUM(AE3+G4*AE4)</f>
        <v>33.00983303412153</v>
      </c>
      <c r="AG3" s="46">
        <f>SUM(AF3+G4*AF4)</f>
        <v>33.73912670678621</v>
      </c>
      <c r="AH3" s="46">
        <f>SUM(AG3+G4*AG4)</f>
        <v>34.49213172227706</v>
      </c>
    </row>
    <row r="4" spans="1:34" ht="28.5">
      <c r="A4" s="58"/>
      <c r="B4" s="61"/>
      <c r="C4" s="68"/>
      <c r="D4" s="69"/>
      <c r="E4" s="12" t="s">
        <v>16</v>
      </c>
      <c r="F4" s="16"/>
      <c r="G4" s="17">
        <f>SUM(2*(G3)/10)</f>
        <v>1</v>
      </c>
      <c r="H4" s="18" t="s">
        <v>1</v>
      </c>
      <c r="I4" s="9" t="s">
        <v>22</v>
      </c>
      <c r="J4" s="16">
        <f>SUM(2/(J3))</f>
        <v>0.08333333333333333</v>
      </c>
      <c r="K4" s="16">
        <f>SUM(J4+0.8/K3)</f>
        <v>0.1165513264129181</v>
      </c>
      <c r="L4" s="45">
        <f>SUM(K4+0.8/L3)</f>
        <v>0.149609335211229</v>
      </c>
      <c r="M4" s="16">
        <f>SUM(L4+0.8/M3)</f>
        <v>0.18246422739772256</v>
      </c>
      <c r="N4" s="16">
        <f>SUM(M4+0.8/N3)</f>
        <v>0.21507475089319245</v>
      </c>
      <c r="O4" s="16">
        <f aca="true" t="shared" si="0" ref="O4:AH4">SUM(N4+0.8/O3)</f>
        <v>0.2474018585858521</v>
      </c>
      <c r="P4" s="16">
        <f t="shared" si="0"/>
        <v>0.2794089835871775</v>
      </c>
      <c r="Q4" s="16">
        <f t="shared" si="0"/>
        <v>0.3110622614123677</v>
      </c>
      <c r="R4" s="51">
        <f t="shared" si="0"/>
        <v>0.34233069748156914</v>
      </c>
      <c r="S4" s="51">
        <f t="shared" si="0"/>
        <v>0.37318628024048905</v>
      </c>
      <c r="T4" s="16">
        <f t="shared" si="0"/>
        <v>0.4036040418993237</v>
      </c>
      <c r="U4" s="52">
        <f t="shared" si="0"/>
        <v>0.4335620702188125</v>
      </c>
      <c r="V4" s="52">
        <f t="shared" si="0"/>
        <v>0.4630414758906483</v>
      </c>
      <c r="W4" s="52">
        <f t="shared" si="0"/>
        <v>0.49202632085162795</v>
      </c>
      <c r="X4" s="52">
        <f t="shared" si="0"/>
        <v>0.5205035133450899</v>
      </c>
      <c r="Y4" s="52">
        <f t="shared" si="0"/>
        <v>0.5484626757259717</v>
      </c>
      <c r="Z4" s="52">
        <f t="shared" si="0"/>
        <v>0.575895990936746</v>
      </c>
      <c r="AA4" s="52">
        <f t="shared" si="0"/>
        <v>0.602798033307584</v>
      </c>
      <c r="AB4" s="52">
        <f t="shared" si="0"/>
        <v>0.6291655889049766</v>
      </c>
      <c r="AC4" s="52">
        <f t="shared" si="0"/>
        <v>0.6549974701170087</v>
      </c>
      <c r="AD4" s="52">
        <f t="shared" si="0"/>
        <v>0.6802943285645207</v>
      </c>
      <c r="AE4" s="52">
        <f t="shared" si="0"/>
        <v>0.7050584698033712</v>
      </c>
      <c r="AF4" s="52">
        <f t="shared" si="0"/>
        <v>0.7292936726646839</v>
      </c>
      <c r="AG4" s="52">
        <f t="shared" si="0"/>
        <v>0.7530050154908481</v>
      </c>
      <c r="AH4" s="52">
        <f t="shared" si="0"/>
        <v>0.7761987109817914</v>
      </c>
    </row>
    <row r="5" spans="1:26" ht="31.5" customHeight="1">
      <c r="A5" s="57" t="s">
        <v>6</v>
      </c>
      <c r="B5" s="62" t="s">
        <v>13</v>
      </c>
      <c r="C5" s="9" t="s">
        <v>11</v>
      </c>
      <c r="D5" s="12">
        <v>0.6</v>
      </c>
      <c r="E5" s="12" t="s">
        <v>15</v>
      </c>
      <c r="F5" s="19">
        <v>30</v>
      </c>
      <c r="G5" s="20">
        <v>5</v>
      </c>
      <c r="H5" s="15" t="s">
        <v>0</v>
      </c>
      <c r="I5" s="9" t="s">
        <v>21</v>
      </c>
      <c r="J5" s="20">
        <v>23</v>
      </c>
      <c r="K5" s="43">
        <f>SUM(J5+F6*J6/4+G6*J6)</f>
        <v>24.082134533472637</v>
      </c>
      <c r="L5" s="44">
        <f>SUM(K5+G6*K6)</f>
        <v>24.64786693349828</v>
      </c>
      <c r="M5" s="43">
        <f>SUM(L5+G6*L6)</f>
        <v>25.343428012355798</v>
      </c>
      <c r="N5" s="43">
        <f>SUM(M5+G6*M6)</f>
        <v>26.16525456715603</v>
      </c>
      <c r="O5" s="43">
        <f>SUM(N5+G6*N6)</f>
        <v>27.10938071555612</v>
      </c>
      <c r="P5" s="43">
        <f>SUM(O5+G6*O6)</f>
        <v>28.17154718489072</v>
      </c>
      <c r="Q5" s="44">
        <f>SUM(P5+G6*P6)</f>
        <v>29.347303439656635</v>
      </c>
      <c r="R5" s="43">
        <f>SUM(Q5+G6*Q6)</f>
        <v>30.63209867330454</v>
      </c>
      <c r="S5" s="43">
        <f>SUM(R5+G6*R6)</f>
        <v>32.02135948843703</v>
      </c>
      <c r="T5" s="43">
        <f>SUM(S5+G6*S6)</f>
        <v>33.510553599691924</v>
      </c>
      <c r="U5" s="43">
        <f>SUM(T5+G6*T6)</f>
        <v>35.09524001579581</v>
      </c>
      <c r="V5" s="53"/>
      <c r="W5" s="53"/>
      <c r="X5" s="53"/>
      <c r="Y5" s="53"/>
      <c r="Z5" s="53"/>
    </row>
    <row r="6" spans="1:26" ht="28.5">
      <c r="A6" s="59"/>
      <c r="B6" s="63"/>
      <c r="C6" s="9" t="s">
        <v>12</v>
      </c>
      <c r="D6" s="12">
        <v>2</v>
      </c>
      <c r="E6" s="12" t="s">
        <v>16</v>
      </c>
      <c r="F6" s="16">
        <f>SUM(2*(F5)/10)</f>
        <v>6</v>
      </c>
      <c r="G6" s="16">
        <f>SUM(2*(G5)/10)</f>
        <v>1</v>
      </c>
      <c r="H6" s="18" t="s">
        <v>2</v>
      </c>
      <c r="I6" s="9" t="s">
        <v>22</v>
      </c>
      <c r="J6" s="16">
        <f>SUM(2/(J5+F6*D6/(J5))+4*D6/(J5))</f>
        <v>0.4328538133890541</v>
      </c>
      <c r="K6" s="16">
        <f>SUM(J6+0.8/K5+4*D5/K5)</f>
        <v>0.5657324000256416</v>
      </c>
      <c r="L6" s="16">
        <f>SUM(K6+0.8/L5+4*D5/L5)</f>
        <v>0.6955610788575192</v>
      </c>
      <c r="M6" s="16">
        <f>SUM(L6+0.8/M5+4*D5/M5)</f>
        <v>0.8218265548002326</v>
      </c>
      <c r="N6" s="16">
        <f>SUM(M6+0.8/N5+4*D5/N5)</f>
        <v>0.9441261484000902</v>
      </c>
      <c r="O6" s="16">
        <f>SUM(N6+0.8/O5+4*D5/O5)</f>
        <v>1.062166469334598</v>
      </c>
      <c r="P6" s="16">
        <f>SUM(O6+0.8/P5+4*D5/P5)</f>
        <v>1.1757562547659164</v>
      </c>
      <c r="Q6" s="16">
        <f>SUM(P6+0.8/Q5+4*D5/Q5)</f>
        <v>1.284795233647904</v>
      </c>
      <c r="R6" s="16">
        <f>SUM(Q6+0.8/R5+4*D5/R5)</f>
        <v>1.389260815132491</v>
      </c>
      <c r="S6" s="16">
        <f>SUM(R6+0.8/S5+4*D5/S5)</f>
        <v>1.4891941112548974</v>
      </c>
      <c r="T6" s="16">
        <f>SUM(S6+0.8/T5+4*D5/T5)</f>
        <v>1.5846864161038816</v>
      </c>
      <c r="U6" s="16">
        <f>SUM(T6+0.8/U5+4*D5/U5)</f>
        <v>1.6758668724438222</v>
      </c>
      <c r="V6" s="53"/>
      <c r="W6" s="53"/>
      <c r="X6" s="53"/>
      <c r="Y6" s="53"/>
      <c r="Z6" s="53"/>
    </row>
    <row r="7" spans="1:29" ht="28.5">
      <c r="A7" s="59"/>
      <c r="B7" s="64" t="s">
        <v>14</v>
      </c>
      <c r="C7" s="9" t="s">
        <v>11</v>
      </c>
      <c r="D7" s="12">
        <v>1</v>
      </c>
      <c r="E7" s="12" t="s">
        <v>15</v>
      </c>
      <c r="F7" s="20">
        <v>30</v>
      </c>
      <c r="G7" s="20">
        <v>5</v>
      </c>
      <c r="H7" s="15" t="s">
        <v>0</v>
      </c>
      <c r="I7" s="9" t="s">
        <v>21</v>
      </c>
      <c r="J7" s="20">
        <v>27</v>
      </c>
      <c r="K7" s="43">
        <f>SUM(J7+F8*J8/4+G8*J8)</f>
        <v>28.291834002677376</v>
      </c>
      <c r="L7" s="44">
        <f>SUM(K7+G8*K8)</f>
        <v>28.97822786683151</v>
      </c>
      <c r="M7" s="43">
        <f>SUM(L7+G8*L8)</f>
        <v>29.830263329983975</v>
      </c>
      <c r="N7" s="46">
        <f>SUM(M7+G8*M8)</f>
        <v>30.84320920639368</v>
      </c>
      <c r="O7" s="46">
        <f>SUM(N7+G8*N8)</f>
        <v>32.01178091174614</v>
      </c>
      <c r="P7" s="46">
        <f>SUM(O7+G8*O8)</f>
        <v>33.33029741439787</v>
      </c>
      <c r="Q7" s="46">
        <f>SUM(P7+G8*P8)</f>
        <v>34.792827033414</v>
      </c>
      <c r="R7" s="46">
        <f>SUM(Q7+G83*Q8)</f>
        <v>34.792827033414</v>
      </c>
      <c r="S7" s="22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18" ht="27.75" customHeight="1">
      <c r="A8" s="58"/>
      <c r="B8" s="65"/>
      <c r="C8" s="9" t="s">
        <v>12</v>
      </c>
      <c r="D8" s="12">
        <v>3</v>
      </c>
      <c r="E8" s="12" t="s">
        <v>16</v>
      </c>
      <c r="F8" s="16">
        <f>SUM(2*(F7)/10)</f>
        <v>6</v>
      </c>
      <c r="G8" s="16">
        <f>SUM(2*(G7)/10)</f>
        <v>1</v>
      </c>
      <c r="H8" s="18" t="s">
        <v>2</v>
      </c>
      <c r="I8" s="9" t="s">
        <v>22</v>
      </c>
      <c r="J8" s="16">
        <f>SUM(2/(J7+F8*D8/(J7))+4*D8/(J7))</f>
        <v>0.5167336010709505</v>
      </c>
      <c r="K8" s="16">
        <f>SUM(J8+0.8/K7+4*D7/K7)</f>
        <v>0.686393864154134</v>
      </c>
      <c r="L8" s="16">
        <f>SUM(K8+0.8/L7+4*D7/L7)</f>
        <v>0.8520354631524661</v>
      </c>
      <c r="M8" s="16">
        <f>SUM(L8+0.8/M7+4*D7/M7)</f>
        <v>1.0129458764097057</v>
      </c>
      <c r="N8" s="16">
        <f>SUM(M8+0.8/N7+4*D7/N7)</f>
        <v>1.1685717053524662</v>
      </c>
      <c r="O8" s="16">
        <f>SUM(N8+0.8/O7+4*D7/O7)</f>
        <v>1.3185165026517232</v>
      </c>
      <c r="P8" s="16">
        <f>SUM(O8+0.8/P7+4*D7/P7)</f>
        <v>1.462529619016131</v>
      </c>
      <c r="Q8" s="16">
        <f>SUM(P8+0.8/Q7+4*D7/Q7)</f>
        <v>1.6004890896676598</v>
      </c>
      <c r="R8" s="16">
        <f>SUM(Q8+0.8/R7+4*D7/R7)</f>
        <v>1.7384485603191886</v>
      </c>
    </row>
    <row r="9" spans="1:18" ht="14.25">
      <c r="A9" s="21"/>
      <c r="B9" s="21"/>
      <c r="C9" s="21"/>
      <c r="D9" s="22"/>
      <c r="E9" s="22"/>
      <c r="F9" s="23"/>
      <c r="G9" s="23"/>
      <c r="H9" s="24"/>
      <c r="I9" s="22"/>
      <c r="J9" s="23"/>
      <c r="K9" s="23"/>
      <c r="L9" s="23"/>
      <c r="M9" s="23"/>
      <c r="N9" s="23"/>
      <c r="O9" s="23"/>
      <c r="P9" s="23"/>
      <c r="Q9" s="23"/>
      <c r="R9" s="23"/>
    </row>
    <row r="10" spans="1:18" ht="14.25">
      <c r="A10" s="25" t="s">
        <v>17</v>
      </c>
      <c r="B10" s="21"/>
      <c r="C10" s="21"/>
      <c r="D10" s="22"/>
      <c r="E10" s="22"/>
      <c r="F10" s="23"/>
      <c r="G10" s="23"/>
      <c r="H10" s="24"/>
      <c r="I10" s="22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4.25">
      <c r="A11" s="21"/>
      <c r="B11" s="21"/>
      <c r="C11" s="21"/>
      <c r="D11" s="22"/>
      <c r="E11" s="22"/>
      <c r="F11" s="23"/>
      <c r="G11" s="23"/>
      <c r="H11" s="24"/>
      <c r="I11" s="22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23.5" customHeight="1">
      <c r="A12" s="21"/>
      <c r="B12" s="21"/>
      <c r="C12" s="21"/>
      <c r="D12" s="22"/>
      <c r="E12" s="22"/>
      <c r="F12" s="23"/>
      <c r="G12" s="23"/>
      <c r="H12" s="24"/>
      <c r="I12" s="22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4.25" customHeight="1">
      <c r="A13" s="21"/>
      <c r="B13" s="21"/>
      <c r="C13" s="21"/>
      <c r="D13" s="22"/>
      <c r="E13" s="22"/>
      <c r="F13" s="23"/>
      <c r="G13" s="23"/>
      <c r="H13" s="24"/>
      <c r="I13" s="22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5" customHeight="1">
      <c r="A14" s="26" t="s">
        <v>23</v>
      </c>
      <c r="G14" s="27"/>
      <c r="H14" s="27"/>
      <c r="I14" s="27"/>
      <c r="J14" s="27"/>
      <c r="K14" s="27"/>
      <c r="L14" s="47"/>
      <c r="M14" s="47"/>
      <c r="N14" s="47"/>
      <c r="O14" s="47"/>
      <c r="P14" s="47"/>
      <c r="R14" s="8"/>
    </row>
    <row r="15" spans="1:18" ht="33" customHeight="1">
      <c r="A15" s="28">
        <v>1</v>
      </c>
      <c r="B15" s="70" t="s">
        <v>24</v>
      </c>
      <c r="C15" s="70"/>
      <c r="D15" s="70"/>
      <c r="E15" s="70"/>
      <c r="F15" s="70"/>
      <c r="G15" s="71"/>
      <c r="H15" s="71"/>
      <c r="I15" s="71"/>
      <c r="J15" s="71"/>
      <c r="K15" s="71"/>
      <c r="L15" s="71"/>
      <c r="M15" s="71"/>
      <c r="N15" s="71"/>
      <c r="O15" s="70"/>
      <c r="P15" s="76"/>
      <c r="Q15" s="49"/>
      <c r="R15" s="8"/>
    </row>
    <row r="16" spans="1:18" ht="33" customHeight="1">
      <c r="A16" s="28">
        <v>2</v>
      </c>
      <c r="B16" s="70" t="s">
        <v>25</v>
      </c>
      <c r="C16" s="70"/>
      <c r="D16" s="70"/>
      <c r="E16" s="70"/>
      <c r="F16" s="70"/>
      <c r="G16" s="71"/>
      <c r="H16" s="71"/>
      <c r="I16" s="71"/>
      <c r="J16" s="71"/>
      <c r="K16" s="71"/>
      <c r="L16" s="71"/>
      <c r="M16" s="71"/>
      <c r="N16" s="71"/>
      <c r="O16" s="70"/>
      <c r="P16" s="76"/>
      <c r="Q16" s="49"/>
      <c r="R16" s="8"/>
    </row>
    <row r="17" spans="1:18" ht="42.75" customHeight="1">
      <c r="A17" s="28">
        <v>3</v>
      </c>
      <c r="B17" s="70" t="s">
        <v>26</v>
      </c>
      <c r="C17" s="70"/>
      <c r="D17" s="70"/>
      <c r="E17" s="70"/>
      <c r="F17" s="70"/>
      <c r="G17" s="71"/>
      <c r="H17" s="71"/>
      <c r="I17" s="71"/>
      <c r="J17" s="71"/>
      <c r="K17" s="71"/>
      <c r="L17" s="71"/>
      <c r="M17" s="71"/>
      <c r="N17" s="71"/>
      <c r="O17" s="70"/>
      <c r="P17" s="76"/>
      <c r="Q17" s="49"/>
      <c r="R17" s="8"/>
    </row>
    <row r="18" spans="1:18" ht="33" customHeight="1">
      <c r="A18" s="28">
        <v>4</v>
      </c>
      <c r="B18" s="70" t="s">
        <v>27</v>
      </c>
      <c r="C18" s="70"/>
      <c r="D18" s="70"/>
      <c r="E18" s="70"/>
      <c r="F18" s="70"/>
      <c r="G18" s="71"/>
      <c r="H18" s="71"/>
      <c r="I18" s="71"/>
      <c r="J18" s="71"/>
      <c r="K18" s="71"/>
      <c r="L18" s="71"/>
      <c r="M18" s="71"/>
      <c r="N18" s="71"/>
      <c r="O18" s="70"/>
      <c r="P18" s="76"/>
      <c r="Q18" s="49"/>
      <c r="R18" s="8"/>
    </row>
    <row r="19" spans="1:18" ht="33" customHeight="1">
      <c r="A19" s="28">
        <v>5</v>
      </c>
      <c r="B19" s="70" t="s">
        <v>28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R19" s="8"/>
    </row>
    <row r="20" spans="1:18" ht="33" customHeight="1">
      <c r="A20" s="28">
        <v>6</v>
      </c>
      <c r="B20" s="26" t="s">
        <v>29</v>
      </c>
      <c r="C20" s="26"/>
      <c r="O20" s="48"/>
      <c r="P20" s="49"/>
      <c r="Q20" s="49"/>
      <c r="R20" s="8"/>
    </row>
    <row r="21" spans="1:18" ht="33" customHeight="1">
      <c r="A21" s="28">
        <v>7</v>
      </c>
      <c r="B21" s="70" t="s">
        <v>30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71"/>
      <c r="Q21" s="27"/>
      <c r="R21" s="8"/>
    </row>
    <row r="22" spans="1:18" ht="33" customHeight="1">
      <c r="A22" s="28">
        <v>8</v>
      </c>
      <c r="B22" s="26" t="s">
        <v>31</v>
      </c>
      <c r="C22" s="26"/>
      <c r="K22" s="8"/>
      <c r="L22" s="8"/>
      <c r="M22" s="8"/>
      <c r="N22" s="8"/>
      <c r="O22" s="8"/>
      <c r="P22" s="8"/>
      <c r="Q22" s="8"/>
      <c r="R22" s="8"/>
    </row>
    <row r="23" spans="1:18" ht="75.75" customHeight="1">
      <c r="A23" s="28">
        <v>9</v>
      </c>
      <c r="B23" s="70" t="s">
        <v>51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8"/>
      <c r="R23" s="8"/>
    </row>
    <row r="24" spans="1:18" ht="66" customHeight="1">
      <c r="A24" s="28">
        <v>10</v>
      </c>
      <c r="B24" s="70" t="s">
        <v>32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8"/>
      <c r="R24" s="8"/>
    </row>
    <row r="25" spans="1:18" ht="33" customHeight="1">
      <c r="A25" s="28"/>
      <c r="B25" s="26"/>
      <c r="C25" s="26"/>
      <c r="K25" s="8"/>
      <c r="L25" s="8"/>
      <c r="M25" s="8"/>
      <c r="N25" s="8"/>
      <c r="O25" s="8"/>
      <c r="P25" s="8"/>
      <c r="Q25" s="8"/>
      <c r="R25" s="8"/>
    </row>
    <row r="26" spans="1:18" ht="33" customHeight="1">
      <c r="A26" s="28"/>
      <c r="B26" s="26"/>
      <c r="C26" s="26"/>
      <c r="K26" s="8"/>
      <c r="L26" s="8"/>
      <c r="M26" s="8"/>
      <c r="N26" s="8"/>
      <c r="O26" s="8"/>
      <c r="P26" s="8"/>
      <c r="Q26" s="8"/>
      <c r="R26" s="8"/>
    </row>
    <row r="27" spans="1:18" ht="14.25">
      <c r="A27" s="28"/>
      <c r="B27" s="26"/>
      <c r="C27" s="26"/>
      <c r="K27" s="8"/>
      <c r="L27" s="8"/>
      <c r="M27" s="8"/>
      <c r="N27" s="8"/>
      <c r="O27" s="8"/>
      <c r="P27" s="8"/>
      <c r="Q27" s="8"/>
      <c r="R27" s="8"/>
    </row>
    <row r="28" spans="1:18" ht="14.25">
      <c r="A28" s="28"/>
      <c r="B28" s="26"/>
      <c r="C28" s="26"/>
      <c r="K28" s="8"/>
      <c r="L28" s="8"/>
      <c r="M28" s="8"/>
      <c r="N28" s="8"/>
      <c r="O28" s="8"/>
      <c r="P28" s="8"/>
      <c r="Q28" s="8"/>
      <c r="R28" s="8"/>
    </row>
    <row r="30" spans="1:18" ht="30" customHeight="1">
      <c r="A30" s="29" t="s">
        <v>33</v>
      </c>
      <c r="B30" s="30"/>
      <c r="C30" s="31"/>
      <c r="D30" s="31"/>
      <c r="E30" s="31"/>
      <c r="F30" s="31"/>
      <c r="G30" s="31"/>
      <c r="H30" s="32"/>
      <c r="I30" s="31"/>
      <c r="J30" s="41"/>
      <c r="K30" s="8"/>
      <c r="L30" s="8"/>
      <c r="M30" s="8"/>
      <c r="N30" s="8"/>
      <c r="O30" s="8"/>
      <c r="P30" s="8"/>
      <c r="Q30" s="8"/>
      <c r="R30" s="8"/>
    </row>
    <row r="31" spans="1:18" ht="99.75">
      <c r="A31" s="72" t="s">
        <v>34</v>
      </c>
      <c r="B31" s="73"/>
      <c r="C31" s="34" t="s">
        <v>37</v>
      </c>
      <c r="D31" s="35" t="s">
        <v>38</v>
      </c>
      <c r="E31" s="36" t="s">
        <v>39</v>
      </c>
      <c r="F31" s="33" t="s">
        <v>40</v>
      </c>
      <c r="G31" s="33" t="s">
        <v>41</v>
      </c>
      <c r="H31" s="33" t="s">
        <v>42</v>
      </c>
      <c r="I31" s="36" t="s">
        <v>43</v>
      </c>
      <c r="J31" s="40"/>
      <c r="K31" s="8"/>
      <c r="L31" s="8"/>
      <c r="M31" s="8"/>
      <c r="N31" s="8"/>
      <c r="O31" s="8"/>
      <c r="P31" s="8"/>
      <c r="Q31" s="8"/>
      <c r="R31" s="8"/>
    </row>
    <row r="32" spans="1:18" ht="45.75" customHeight="1">
      <c r="A32" s="54" t="s">
        <v>35</v>
      </c>
      <c r="B32" s="55"/>
      <c r="C32" s="37">
        <v>12</v>
      </c>
      <c r="D32" s="37">
        <v>240</v>
      </c>
      <c r="E32" s="38">
        <v>1</v>
      </c>
      <c r="F32" s="39">
        <f>IF(SUM(D32/4)=INT(SUM(D32/4)),SUM(D32/4),SUM(INT(SUM(D32/4))+1))</f>
        <v>60</v>
      </c>
      <c r="G32" s="39">
        <f>IF(SUM(E32-4)&gt;0,1,SUM(E32-1))</f>
        <v>0</v>
      </c>
      <c r="H32" s="39">
        <f>IF(E32=5,1,IF(SUM(E32-5)&gt;0,2,0))</f>
        <v>0</v>
      </c>
      <c r="I32" s="39">
        <f>IF(SUM(SUM(F32+G32+H32)/C32)=INT(SUM(SUM(F32+G32+H32)/C32)),SUM(SUM(F32+G32+H32)/C32),SUM(INT(SUM(SUM(F32+G32+H32)/C32))+1))</f>
        <v>5</v>
      </c>
      <c r="J32" s="41"/>
      <c r="K32" s="8"/>
      <c r="L32" s="8"/>
      <c r="M32" s="8"/>
      <c r="N32" s="8"/>
      <c r="O32" s="8"/>
      <c r="P32" s="8"/>
      <c r="Q32" s="8"/>
      <c r="R32" s="8"/>
    </row>
    <row r="33" spans="1:18" ht="14.25">
      <c r="A33" s="74" t="s">
        <v>36</v>
      </c>
      <c r="B33" s="75"/>
      <c r="C33" s="37">
        <v>9</v>
      </c>
      <c r="D33" s="37">
        <v>140</v>
      </c>
      <c r="E33" s="37">
        <v>2</v>
      </c>
      <c r="F33" s="39">
        <f>IF(SUM(D33/4)=INT(SUM(D33/4)),SUM(D33/4),SUM(INT(SUM(D33/4))+1))</f>
        <v>35</v>
      </c>
      <c r="G33" s="39">
        <f>IF(SUM(E33-4)&gt;0,1,IF(SUM(E33-2)&gt;0,SUM(E33-1),1))</f>
        <v>1</v>
      </c>
      <c r="H33" s="39">
        <f>IF(E33=5,1,IF(SUM(E33-5)&gt;0,2,0))</f>
        <v>0</v>
      </c>
      <c r="I33" s="39">
        <f>IF(SUM(SUM(F33+G33+H33)/C33)=INT(SUM(SUM(F33+G33+H33)/C33)),SUM(SUM(F33+G33+H33)/C33),SUM(INT(SUM(SUM(F33+G33+H33)/C33))+1))</f>
        <v>4</v>
      </c>
      <c r="J33" s="41"/>
      <c r="K33" s="8"/>
      <c r="L33" s="8"/>
      <c r="M33" s="8"/>
      <c r="N33" s="8"/>
      <c r="O33" s="8"/>
      <c r="P33" s="8"/>
      <c r="Q33" s="8"/>
      <c r="R33" s="8"/>
    </row>
    <row r="34" spans="1:18" ht="14.2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8"/>
      <c r="L34" s="8"/>
      <c r="M34" s="8"/>
      <c r="N34" s="8"/>
      <c r="O34" s="8"/>
      <c r="P34" s="8"/>
      <c r="Q34" s="8"/>
      <c r="R34" s="8"/>
    </row>
    <row r="35" spans="1:18" ht="21" customHeight="1">
      <c r="A35" s="42" t="s">
        <v>44</v>
      </c>
      <c r="B35" s="42" t="s">
        <v>46</v>
      </c>
      <c r="C35" s="41"/>
      <c r="D35" s="41"/>
      <c r="E35" s="41"/>
      <c r="F35" s="41"/>
      <c r="G35" s="41"/>
      <c r="H35" s="41"/>
      <c r="I35" s="41"/>
      <c r="J35" s="40"/>
      <c r="K35" s="8"/>
      <c r="L35" s="8"/>
      <c r="M35" s="8"/>
      <c r="N35" s="8"/>
      <c r="O35" s="8"/>
      <c r="P35" s="8"/>
      <c r="Q35" s="8"/>
      <c r="R35" s="8"/>
    </row>
    <row r="36" spans="1:18" ht="39" customHeight="1">
      <c r="A36" s="42"/>
      <c r="B36" s="70" t="s">
        <v>48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8"/>
      <c r="R36" s="8"/>
    </row>
    <row r="37" spans="1:10" ht="21" customHeight="1">
      <c r="A37" s="40"/>
      <c r="B37" s="42" t="s">
        <v>47</v>
      </c>
      <c r="C37" s="41"/>
      <c r="D37" s="41"/>
      <c r="E37" s="41"/>
      <c r="F37" s="41"/>
      <c r="G37" s="41"/>
      <c r="H37" s="41"/>
      <c r="I37" s="41"/>
      <c r="J37" s="40"/>
    </row>
    <row r="38" spans="1:16" ht="33.75" customHeight="1">
      <c r="A38" s="40"/>
      <c r="B38" s="56" t="s">
        <v>49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0" ht="21" customHeight="1">
      <c r="A39" s="40"/>
      <c r="B39" s="42" t="s">
        <v>50</v>
      </c>
      <c r="C39" s="41"/>
      <c r="D39" s="41"/>
      <c r="E39" s="41"/>
      <c r="F39" s="41"/>
      <c r="G39" s="41"/>
      <c r="H39" s="41"/>
      <c r="I39" s="41"/>
      <c r="J39" s="40"/>
    </row>
    <row r="40" spans="1:10" ht="14.25">
      <c r="A40" s="42"/>
      <c r="B40" s="40"/>
      <c r="C40" s="40"/>
      <c r="D40" s="40"/>
      <c r="E40" s="40"/>
      <c r="F40" s="40"/>
      <c r="G40" s="40"/>
      <c r="H40" s="40"/>
      <c r="I40" s="40"/>
      <c r="J40" s="40"/>
    </row>
  </sheetData>
  <sheetProtection/>
  <mergeCells count="22">
    <mergeCell ref="A1:AB1"/>
    <mergeCell ref="C2:D2"/>
    <mergeCell ref="E2:F2"/>
    <mergeCell ref="B15:P15"/>
    <mergeCell ref="B16:P16"/>
    <mergeCell ref="B17:P17"/>
    <mergeCell ref="B18:P18"/>
    <mergeCell ref="B19:P19"/>
    <mergeCell ref="B21:P21"/>
    <mergeCell ref="A31:B31"/>
    <mergeCell ref="A32:B32"/>
    <mergeCell ref="A33:B33"/>
    <mergeCell ref="B38:P38"/>
    <mergeCell ref="A3:A4"/>
    <mergeCell ref="A5:A8"/>
    <mergeCell ref="B3:B4"/>
    <mergeCell ref="B5:B6"/>
    <mergeCell ref="B7:B8"/>
    <mergeCell ref="C3:D4"/>
    <mergeCell ref="B23:P23"/>
    <mergeCell ref="B24:P24"/>
    <mergeCell ref="B36:P36"/>
  </mergeCells>
  <printOptions/>
  <pageMargins left="0.3145833333333333" right="0.11805555555555555" top="0.15694444444444444" bottom="0.15694444444444444" header="0.3145833333333333" footer="0.314583333333333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G12" sqref="G12"/>
    </sheetView>
  </sheetViews>
  <sheetFormatPr defaultColWidth="9.00390625" defaultRowHeight="13.5"/>
  <cols>
    <col min="1" max="1" width="4.00390625" style="0" customWidth="1"/>
  </cols>
  <sheetData>
    <row r="2" spans="1:10" ht="16.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/>
    </row>
    <row r="3" spans="1:10" ht="16.5">
      <c r="A3" s="1"/>
      <c r="B3" s="2">
        <v>28</v>
      </c>
      <c r="C3" s="3">
        <f>SUM(B3+1*B4)</f>
        <v>28.285306640094213</v>
      </c>
      <c r="D3" s="3">
        <f aca="true" t="shared" si="0" ref="D3:I3">SUM(C3+1*C4)</f>
        <v>28.740207037364115</v>
      </c>
      <c r="E3" s="3">
        <f t="shared" si="0"/>
        <v>29.362020113367922</v>
      </c>
      <c r="F3" s="3">
        <f t="shared" si="0"/>
        <v>30.147215198723835</v>
      </c>
      <c r="G3" s="3">
        <f t="shared" si="0"/>
        <v>31.091541665527913</v>
      </c>
      <c r="H3" s="3">
        <f t="shared" si="0"/>
        <v>32.190171351465104</v>
      </c>
      <c r="I3" s="3">
        <f t="shared" si="0"/>
        <v>33.437843131482616</v>
      </c>
      <c r="J3" s="1"/>
    </row>
    <row r="4" spans="1:10" ht="16.5">
      <c r="A4" s="1"/>
      <c r="B4" s="4">
        <f>SUM(2/(B3+3*1.5/(B3))+4*1.5/(B3))</f>
        <v>0.2853066400942114</v>
      </c>
      <c r="C4" s="4">
        <f>SUM(B4+(0.8/(C3+3*1/C3))+4*1/C3)</f>
        <v>0.45490039726990134</v>
      </c>
      <c r="D4" s="4">
        <f aca="true" t="shared" si="1" ref="D4:I4">SUM(C4+(0.8/(D3+3*1/D3))+4*1/D3)</f>
        <v>0.6218130760038088</v>
      </c>
      <c r="E4" s="4">
        <f t="shared" si="1"/>
        <v>0.7851950853559109</v>
      </c>
      <c r="F4" s="4">
        <f t="shared" si="1"/>
        <v>0.9443264668040767</v>
      </c>
      <c r="G4" s="4">
        <f t="shared" si="1"/>
        <v>1.0986296859371922</v>
      </c>
      <c r="H4" s="4">
        <f t="shared" si="1"/>
        <v>1.2476717800175137</v>
      </c>
      <c r="I4" s="4">
        <f t="shared" si="1"/>
        <v>1.3911576862761161</v>
      </c>
      <c r="J4" s="1"/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6.5">
      <c r="A7" s="1"/>
      <c r="B7" s="2">
        <v>28</v>
      </c>
      <c r="C7" s="3">
        <f>SUM(B7+1*B8)</f>
        <v>28.214013432564894</v>
      </c>
      <c r="D7" s="3">
        <f aca="true" t="shared" si="2" ref="D7:K7">SUM(C7+1*C8)</f>
        <v>28.54133922204802</v>
      </c>
      <c r="E7" s="3">
        <f t="shared" si="2"/>
        <v>28.980680239102135</v>
      </c>
      <c r="F7" s="3">
        <f t="shared" si="2"/>
        <v>29.530341393317567</v>
      </c>
      <c r="G7" s="3">
        <f t="shared" si="2"/>
        <v>30.188272791651947</v>
      </c>
      <c r="H7" s="3">
        <f t="shared" si="2"/>
        <v>30.952118667254286</v>
      </c>
      <c r="I7" s="3">
        <f t="shared" si="2"/>
        <v>31.81926935126977</v>
      </c>
      <c r="J7" s="3">
        <f t="shared" si="2"/>
        <v>32.78691374925278</v>
      </c>
      <c r="K7" s="3">
        <f t="shared" si="2"/>
        <v>33.85209015776917</v>
      </c>
    </row>
    <row r="8" spans="1:11" ht="16.5">
      <c r="A8" s="1"/>
      <c r="B8" s="4">
        <f>SUM(2/(B7+3*1/(B7))+4*1/(B7))</f>
        <v>0.2140134325648938</v>
      </c>
      <c r="C8" s="4">
        <f>SUM(B8+(0.8/(C7+3*1/C7))+4*0.6/C7)</f>
        <v>0.32732578948312707</v>
      </c>
      <c r="D8" s="4">
        <f aca="true" t="shared" si="3" ref="D8:K8">SUM(C8+(0.8/(D7+3*1/D7))+4*0.6/D7)</f>
        <v>0.43934101705411516</v>
      </c>
      <c r="E8" s="4">
        <f t="shared" si="3"/>
        <v>0.5496611542154304</v>
      </c>
      <c r="F8" s="4">
        <f t="shared" si="3"/>
        <v>0.6579313983343804</v>
      </c>
      <c r="G8" s="4">
        <f t="shared" si="3"/>
        <v>0.7638458756023385</v>
      </c>
      <c r="H8" s="4">
        <f t="shared" si="3"/>
        <v>0.8671506840154846</v>
      </c>
      <c r="I8" s="4">
        <f t="shared" si="3"/>
        <v>0.9676443979830127</v>
      </c>
      <c r="J8" s="4">
        <f t="shared" si="3"/>
        <v>1.0651764085163873</v>
      </c>
      <c r="K8" s="4">
        <f t="shared" si="3"/>
        <v>1.1596435786916421</v>
      </c>
    </row>
    <row r="9" spans="1:7" ht="16.5">
      <c r="A9" s="1"/>
      <c r="B9" s="1"/>
      <c r="C9" s="1"/>
      <c r="D9" s="1"/>
      <c r="E9" s="1"/>
      <c r="F9" s="1"/>
      <c r="G9" s="1"/>
    </row>
    <row r="10" spans="2:6" ht="16.5">
      <c r="B10" s="2">
        <v>28</v>
      </c>
      <c r="C10" s="3">
        <f>SUM(B10+1.6*B11)</f>
        <v>28.456707206389545</v>
      </c>
      <c r="D10" s="3">
        <f>SUM(C10+1.6*C11)</f>
        <v>29.183132038327184</v>
      </c>
      <c r="E10" s="3">
        <f>SUM(D10+1.6*D11)</f>
        <v>30.17256863164451</v>
      </c>
      <c r="F10" s="3">
        <f>SUM(E10+1.6*E11)</f>
        <v>31.416401724872028</v>
      </c>
    </row>
    <row r="11" spans="2:6" ht="16.5">
      <c r="B11" s="4">
        <f>SUM(2/(B10+3*1/(B10))+4*1.5/(B10))</f>
        <v>0.2854420039934652</v>
      </c>
      <c r="C11" s="4">
        <f>SUM(B11+(0.8/(C10+3*1/C10))+4*1/C10)</f>
        <v>0.45401551996102335</v>
      </c>
      <c r="D11" s="4">
        <f>SUM(C11+(0.8/(D10+3*1/D10))+4*1/D10)</f>
        <v>0.618397870823329</v>
      </c>
      <c r="E11" s="4">
        <f>SUM(D11+(0.8/(E10+3*1/E10))+4*1/E10)</f>
        <v>0.7773956832671989</v>
      </c>
      <c r="F11" s="5">
        <f>SUM(E11+(0.8/(F10+3*1/F10))+4*1/F10)</f>
        <v>0.9301049520062137</v>
      </c>
    </row>
    <row r="14" spans="2:9" ht="16.5">
      <c r="B14" s="2">
        <v>28</v>
      </c>
      <c r="C14" s="3">
        <f>SUM(B14+2*B15)</f>
        <v>28.48549646033763</v>
      </c>
      <c r="D14" s="3">
        <f>SUM(C14+2*C15)</f>
        <v>29.448221965267507</v>
      </c>
      <c r="E14" s="3">
        <f>SUM(D14+2*D15)</f>
        <v>30.872587701943903</v>
      </c>
      <c r="F14" s="3">
        <f>SUM(E14+2*E15)</f>
        <v>32.73731107314818</v>
      </c>
      <c r="G14" s="3">
        <f>SUM(F14+2*F15)</f>
        <v>35.01732615044202</v>
      </c>
      <c r="H14" s="3"/>
      <c r="I14" s="3"/>
    </row>
    <row r="15" spans="2:9" ht="16.5">
      <c r="B15" s="4">
        <f>SUM(0.8/(B14+2*1.5/(B14))+4*1.5/(B14))</f>
        <v>0.24274823016881467</v>
      </c>
      <c r="C15" s="4">
        <f>SUM(B15+(0.8/(C14+2*1.5/C14))+4*1.5/C14)</f>
        <v>0.48136275246493965</v>
      </c>
      <c r="D15" s="4">
        <f>SUM(C15+(0.8/(D14+2*1.5/D14))+4*1.5/D14)</f>
        <v>0.7121828683381978</v>
      </c>
      <c r="E15" s="4">
        <f>SUM(D15+(0.8/(E14+2*1.5/E14))+4*1.5/E14)</f>
        <v>0.9323616856021363</v>
      </c>
      <c r="F15" s="4">
        <f>SUM(E15+(0.8/(F14+2*1.5/F14))+4*1.5/F14)</f>
        <v>1.1400075386469184</v>
      </c>
      <c r="G15" s="4">
        <f>SUM(F15+(0.8/(G14+2*1.5/G14))+4*1.5/G14)</f>
        <v>1.3341413654910077</v>
      </c>
      <c r="H15" s="4"/>
      <c r="I15" s="4"/>
    </row>
    <row r="17" spans="2:9" ht="16.5">
      <c r="B17" s="2">
        <v>27</v>
      </c>
      <c r="C17" s="3">
        <f>SUM(B17+2*B18)</f>
        <v>27.50346083788707</v>
      </c>
      <c r="D17" s="3">
        <f>SUM(C17+2*C18)</f>
        <v>28.501175094878732</v>
      </c>
      <c r="E17" s="3">
        <f>SUM(D17+2*D18)</f>
        <v>29.975856097064646</v>
      </c>
      <c r="F17" s="3">
        <f>SUM(E17+2*E18)</f>
        <v>31.904057952951877</v>
      </c>
      <c r="G17" s="3">
        <f>SUM(F17+2*F18)</f>
        <v>34.258390495509545</v>
      </c>
      <c r="H17" s="3"/>
      <c r="I17" s="3"/>
    </row>
    <row r="18" spans="2:9" ht="16.5">
      <c r="B18" s="4">
        <f>SUM(0.8/(B17+2*1.5/(B17))+4*1.5/(B17))</f>
        <v>0.2517304189435337</v>
      </c>
      <c r="C18" s="4">
        <f>SUM(B18+(0.8/(C17+2*1.5/C17))+4*1.5/C17)</f>
        <v>0.4988571284958323</v>
      </c>
      <c r="D18" s="4">
        <f>SUM(C18+(0.8/(D17+2*1.5/D17))+4*1.5/D17)</f>
        <v>0.7373405010929568</v>
      </c>
      <c r="E18" s="4">
        <f>SUM(D18+(0.8/(E17+2*1.5/E17))+4*1.5/E17)</f>
        <v>0.9641009279436152</v>
      </c>
      <c r="F18" s="4">
        <f>SUM(E18+(0.8/(F17+2*1.5/F17))+4*1.5/F17)</f>
        <v>1.177166271278833</v>
      </c>
      <c r="G18" s="4">
        <f>SUM(F18+(0.8/(G17+2*1.5/G17))+4*1.5/G17)</f>
        <v>1.3755982521963785</v>
      </c>
      <c r="H18" s="4"/>
      <c r="I18" s="4"/>
    </row>
    <row r="20" spans="2:9" ht="16.5">
      <c r="B20" s="2">
        <v>26</v>
      </c>
      <c r="C20" s="3">
        <f>SUM(B20+2*B21)</f>
        <v>26.522805030021527</v>
      </c>
      <c r="D20" s="3">
        <f>SUM(C20+2*C21)</f>
        <v>27.55812016359009</v>
      </c>
      <c r="E20" s="3">
        <f>SUM(D20+2*D21)</f>
        <v>29.086709309479197</v>
      </c>
      <c r="F20" s="3">
        <f>SUM(E20+2*E21)</f>
        <v>31.08267159095466</v>
      </c>
      <c r="G20" s="3">
        <f>SUM(F20+2*F21)</f>
        <v>33.516017353993526</v>
      </c>
      <c r="H20" s="3"/>
      <c r="I20" s="3"/>
    </row>
    <row r="21" spans="2:9" ht="16.5">
      <c r="B21" s="4">
        <f>SUM(0.8/(B20+2*1.5/(B20))+4*1.5/(B20))</f>
        <v>0.26140251501076245</v>
      </c>
      <c r="C21" s="4">
        <f>SUM(B21+(0.8/(C20+2*1.5/C20))+4*1.5/C20)</f>
        <v>0.5176575667842821</v>
      </c>
      <c r="D21" s="4">
        <f>SUM(C21+(0.8/(D20+2*1.5/D20))+4*1.5/D20)</f>
        <v>0.764294572944553</v>
      </c>
      <c r="E21" s="4">
        <f>SUM(D21+(0.8/(E20+2*1.5/E20))+4*1.5/E20)</f>
        <v>0.9979811407377324</v>
      </c>
      <c r="F21" s="4">
        <f>SUM(E21+(0.8/(F20+2*1.5/F20))+4*1.5/F20)</f>
        <v>1.2166728815194316</v>
      </c>
      <c r="G21" s="4">
        <f>SUM(F21+(0.8/(G20+2*1.5/G20))+4*1.5/G20)</f>
        <v>1.4194973729115452</v>
      </c>
      <c r="H21" s="4"/>
      <c r="I21" s="4"/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sizov</cp:lastModifiedBy>
  <cp:lastPrinted>2014-07-08T08:50:21Z</cp:lastPrinted>
  <dcterms:created xsi:type="dcterms:W3CDTF">2013-02-27T07:21:35Z</dcterms:created>
  <dcterms:modified xsi:type="dcterms:W3CDTF">2014-08-06T05:49:06Z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